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519"/>
  <workbookPr autoCompressPictures="0"/>
  <bookViews>
    <workbookView xWindow="0" yWindow="460" windowWidth="25600" windowHeight="15460" tabRatio="500"/>
  </bookViews>
  <sheets>
    <sheet name="Operating Budget" sheetId="1" r:id="rId1"/>
    <sheet name="Cash Budget" sheetId="2" r:id="rId2"/>
    <sheet name="Data" sheetId="3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1" i="3" l="1"/>
  <c r="C32" i="3"/>
  <c r="C30" i="3"/>
  <c r="C26" i="3"/>
  <c r="C21" i="3"/>
  <c r="C17" i="3"/>
  <c r="C13" i="3"/>
  <c r="C12" i="3"/>
  <c r="C8" i="3"/>
  <c r="C4" i="3"/>
  <c r="B6" i="2"/>
  <c r="D6" i="2"/>
  <c r="B6" i="1"/>
  <c r="B9" i="2"/>
  <c r="C9" i="2"/>
  <c r="D9" i="2"/>
  <c r="B7" i="1"/>
  <c r="B10" i="2"/>
  <c r="C10" i="2"/>
  <c r="D10" i="2"/>
  <c r="D11" i="2"/>
  <c r="D13" i="2"/>
  <c r="B11" i="1"/>
  <c r="B16" i="2"/>
  <c r="C16" i="2"/>
  <c r="D16" i="2"/>
  <c r="B12" i="1"/>
  <c r="B17" i="2"/>
  <c r="C17" i="2"/>
  <c r="D17" i="2"/>
  <c r="B13" i="1"/>
  <c r="B18" i="2"/>
  <c r="C18" i="2"/>
  <c r="D18" i="2"/>
  <c r="C19" i="2"/>
  <c r="D19" i="2"/>
  <c r="D20" i="2"/>
  <c r="D22" i="2"/>
  <c r="D24" i="2"/>
  <c r="D25" i="2"/>
  <c r="D26" i="2"/>
  <c r="D28" i="2"/>
  <c r="B11" i="2"/>
  <c r="B13" i="2"/>
  <c r="B20" i="2"/>
  <c r="B22" i="2"/>
  <c r="B28" i="2"/>
  <c r="C6" i="2"/>
  <c r="C11" i="2"/>
  <c r="C13" i="2"/>
  <c r="C20" i="2"/>
  <c r="C22" i="2"/>
  <c r="C28" i="2"/>
  <c r="B8" i="1"/>
  <c r="B14" i="1"/>
  <c r="B15" i="1"/>
  <c r="B16" i="1"/>
  <c r="B18" i="1"/>
</calcChain>
</file>

<file path=xl/sharedStrings.xml><?xml version="1.0" encoding="utf-8"?>
<sst xmlns="http://schemas.openxmlformats.org/spreadsheetml/2006/main" count="77" uniqueCount="57">
  <si>
    <t>Re:Plate</t>
  </si>
  <si>
    <t>Annual Operating Budget</t>
  </si>
  <si>
    <t>Revenues &amp; Support</t>
  </si>
  <si>
    <t>Grocery sales</t>
  </si>
  <si>
    <t>Class fees</t>
  </si>
  <si>
    <t xml:space="preserve">     Total revenues &amp; support</t>
  </si>
  <si>
    <t>Expenses</t>
  </si>
  <si>
    <t>Food</t>
  </si>
  <si>
    <t>Rent</t>
  </si>
  <si>
    <t>Salaries and benefits</t>
  </si>
  <si>
    <t>Interest</t>
  </si>
  <si>
    <t>Depreciation</t>
  </si>
  <si>
    <t xml:space="preserve">     Total expenses</t>
  </si>
  <si>
    <t>Profit /(Loss)</t>
  </si>
  <si>
    <t>Semiannual Cash Budget</t>
  </si>
  <si>
    <t>First Half</t>
  </si>
  <si>
    <t>Second Half</t>
  </si>
  <si>
    <t>Annual</t>
  </si>
  <si>
    <t>Beginning Balance</t>
  </si>
  <si>
    <t xml:space="preserve">Receipts </t>
  </si>
  <si>
    <t>Total</t>
  </si>
  <si>
    <t>Available Cash</t>
  </si>
  <si>
    <t>Payments</t>
  </si>
  <si>
    <t>Subtotal</t>
  </si>
  <si>
    <t>Borrowing</t>
  </si>
  <si>
    <t>Repayments</t>
  </si>
  <si>
    <t>Investments</t>
  </si>
  <si>
    <t>Ending balance</t>
  </si>
  <si>
    <t>Item #</t>
  </si>
  <si>
    <t>Beginning balance:</t>
  </si>
  <si>
    <t>Food:</t>
  </si>
  <si>
    <t>FY 2016</t>
  </si>
  <si>
    <t># of pounds:</t>
  </si>
  <si>
    <t>rate:</t>
  </si>
  <si>
    <t>per pound</t>
  </si>
  <si>
    <t>Grocery sales:</t>
  </si>
  <si>
    <t>Class fees:</t>
  </si>
  <si>
    <t># of classes:</t>
  </si>
  <si>
    <t>per year</t>
  </si>
  <si>
    <t># of participants:</t>
  </si>
  <si>
    <t>per class</t>
  </si>
  <si>
    <t>per participant</t>
  </si>
  <si>
    <t>Rent:</t>
  </si>
  <si>
    <t>FY 2016 rate:</t>
  </si>
  <si>
    <t>per month</t>
  </si>
  <si>
    <t>FY 2017 rate:</t>
  </si>
  <si>
    <t>Salaries and benefits:</t>
  </si>
  <si>
    <t>2016 payroll:</t>
  </si>
  <si>
    <t>2015 payroll:</t>
  </si>
  <si>
    <t>fringe rate:</t>
  </si>
  <si>
    <t>Interest:</t>
  </si>
  <si>
    <t>principal:</t>
  </si>
  <si>
    <t>interest rate:</t>
  </si>
  <si>
    <t>Depreciation:</t>
  </si>
  <si>
    <t>forklift:</t>
  </si>
  <si>
    <t>computer equipment:</t>
  </si>
  <si>
    <t>Fiscal Year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</si>
</sst>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"/>
    <numFmt numFmtId="165" formatCode="#,##0;\(#,##0\)"/>
    <numFmt numFmtId="166" formatCode="[$$]#,##0"/>
    <numFmt numFmtId="167" formatCode="[$$]#,##0.00"/>
  </numFmts>
  <fonts count="7" x14ac:knownFonts="1">
    <font>
      <sz val="12"/>
      <color rgb="FF000000"/>
      <name val="Calibri"/>
    </font>
    <font>
      <b/>
      <sz val="12"/>
      <color rgb="FF000000"/>
      <name val="Times New Roman"/>
    </font>
    <font>
      <sz val="12"/>
      <color rgb="FF000000"/>
      <name val="Times New Roman"/>
    </font>
    <font>
      <u/>
      <sz val="12"/>
      <color rgb="FF000000"/>
      <name val="Times New Roman"/>
    </font>
    <font>
      <u/>
      <sz val="12"/>
      <color rgb="FF000000"/>
      <name val="Times New Roman"/>
    </font>
    <font>
      <u/>
      <sz val="12"/>
      <color rgb="FF000000"/>
      <name val="Times New Roman"/>
    </font>
    <font>
      <sz val="12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/>
    <xf numFmtId="164" fontId="2" fillId="0" borderId="0" xfId="0" applyNumberFormat="1" applyFont="1"/>
    <xf numFmtId="0" fontId="2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2" fillId="0" borderId="0" xfId="0" applyFont="1"/>
    <xf numFmtId="42" fontId="1" fillId="0" borderId="0" xfId="0" applyNumberFormat="1" applyFont="1" applyAlignment="1">
      <alignment horizontal="right" wrapText="1"/>
    </xf>
    <xf numFmtId="165" fontId="2" fillId="0" borderId="0" xfId="0" applyNumberFormat="1" applyFont="1"/>
    <xf numFmtId="165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2" fontId="2" fillId="0" borderId="0" xfId="0" applyNumberFormat="1" applyFont="1" applyAlignment="1"/>
    <xf numFmtId="42" fontId="2" fillId="0" borderId="0" xfId="0" applyNumberFormat="1" applyFont="1"/>
    <xf numFmtId="41" fontId="2" fillId="0" borderId="0" xfId="0" applyNumberFormat="1" applyFont="1"/>
    <xf numFmtId="41" fontId="4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1" fontId="2" fillId="0" borderId="0" xfId="0" applyNumberFormat="1" applyFont="1" applyAlignment="1"/>
    <xf numFmtId="41" fontId="6" fillId="0" borderId="0" xfId="0" applyNumberFormat="1" applyFont="1"/>
    <xf numFmtId="41" fontId="6" fillId="0" borderId="0" xfId="0" applyNumberFormat="1" applyFont="1" applyAlignment="1"/>
    <xf numFmtId="9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6" fontId="2" fillId="0" borderId="0" xfId="0" applyNumberFormat="1" applyFont="1" applyAlignment="1">
      <alignment horizontal="right"/>
    </xf>
    <xf numFmtId="49" fontId="2" fillId="0" borderId="0" xfId="0" applyNumberFormat="1" applyFont="1"/>
    <xf numFmtId="3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27">
    <dxf>
      <font>
        <color rgb="FFFF0000"/>
      </font>
      <fill>
        <patternFill patternType="solid">
          <fgColor rgb="FFFFC7CE"/>
          <bgColor rgb="FFFFC7CE"/>
        </patternFill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solid">
          <fgColor rgb="FFFFC7CE"/>
          <bgColor rgb="FFFFC7CE"/>
        </patternFill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solid">
          <fgColor rgb="FFFFC7CE"/>
          <bgColor rgb="FFFFC7CE"/>
        </patternFill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9C0006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9C0006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  <dxf>
      <font>
        <color rgb="FFFF0000"/>
      </font>
      <fill>
        <patternFill patternType="none"/>
      </fill>
      <border>
        <left/>
        <right/>
        <top/>
        <bottom/>
      </border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B1"/>
    </sheetView>
  </sheetViews>
  <sheetFormatPr baseColWidth="10" defaultColWidth="13.5" defaultRowHeight="15" customHeight="1" x14ac:dyDescent="0"/>
  <cols>
    <col min="1" max="1" width="23" customWidth="1"/>
    <col min="2" max="2" width="11.5" customWidth="1"/>
    <col min="3" max="5" width="23.1640625" customWidth="1"/>
  </cols>
  <sheetData>
    <row r="1" spans="1:5" ht="15.75" customHeight="1">
      <c r="A1" s="39" t="s">
        <v>0</v>
      </c>
      <c r="B1" s="40"/>
      <c r="C1" s="2"/>
      <c r="D1" s="2"/>
      <c r="E1" s="2"/>
    </row>
    <row r="2" spans="1:5" ht="15.75" customHeight="1">
      <c r="A2" s="39" t="s">
        <v>1</v>
      </c>
      <c r="B2" s="40"/>
      <c r="C2" s="2"/>
      <c r="D2" s="2"/>
      <c r="E2" s="2"/>
    </row>
    <row r="3" spans="1:5" ht="15.75" customHeight="1">
      <c r="A3" s="39" t="s">
        <v>56</v>
      </c>
      <c r="B3" s="40"/>
      <c r="C3" s="2"/>
      <c r="D3" s="2"/>
      <c r="E3" s="2"/>
    </row>
    <row r="4" spans="1:5" ht="15.75" customHeight="1">
      <c r="A4" s="3"/>
      <c r="B4" s="3"/>
      <c r="C4" s="2"/>
      <c r="D4" s="2"/>
      <c r="E4" s="2"/>
    </row>
    <row r="5" spans="1:5" ht="15.75" customHeight="1">
      <c r="A5" s="4" t="s">
        <v>2</v>
      </c>
      <c r="B5" s="5"/>
      <c r="C5" s="2"/>
      <c r="D5" s="2"/>
      <c r="E5" s="2"/>
    </row>
    <row r="6" spans="1:5" ht="15.75" customHeight="1">
      <c r="A6" s="6" t="s">
        <v>3</v>
      </c>
      <c r="B6" s="7">
        <f>Data!C8</f>
        <v>1650000</v>
      </c>
      <c r="C6" s="2"/>
      <c r="D6" s="2"/>
      <c r="E6" s="2"/>
    </row>
    <row r="7" spans="1:5" ht="18" customHeight="1">
      <c r="A7" s="8" t="s">
        <v>4</v>
      </c>
      <c r="B7" s="9">
        <f>Data!C12</f>
        <v>39000</v>
      </c>
      <c r="C7" s="2"/>
      <c r="D7" s="2"/>
      <c r="E7" s="2"/>
    </row>
    <row r="8" spans="1:5" ht="15.75" customHeight="1">
      <c r="A8" s="10" t="s">
        <v>5</v>
      </c>
      <c r="B8" s="7">
        <f>SUM(B6:B7)</f>
        <v>1689000</v>
      </c>
      <c r="C8" s="2"/>
      <c r="D8" s="2"/>
      <c r="E8" s="2"/>
    </row>
    <row r="9" spans="1:5" ht="15.75" customHeight="1">
      <c r="A9" s="4"/>
      <c r="B9" s="11"/>
      <c r="C9" s="2"/>
      <c r="D9" s="2"/>
      <c r="E9" s="2"/>
    </row>
    <row r="10" spans="1:5" ht="15.75" customHeight="1">
      <c r="A10" s="4" t="s">
        <v>6</v>
      </c>
      <c r="B10" s="11"/>
      <c r="C10" s="2"/>
      <c r="D10" s="2"/>
      <c r="E10" s="2"/>
    </row>
    <row r="11" spans="1:5" ht="15.75" customHeight="1">
      <c r="A11" s="6" t="s">
        <v>7</v>
      </c>
      <c r="B11" s="7">
        <f>Data!C4</f>
        <v>1250000</v>
      </c>
      <c r="C11" s="2"/>
      <c r="D11" s="2"/>
      <c r="E11" s="2"/>
    </row>
    <row r="12" spans="1:5" ht="15.75" customHeight="1">
      <c r="A12" s="6" t="s">
        <v>8</v>
      </c>
      <c r="B12" s="12">
        <f>Data!C17</f>
        <v>120000</v>
      </c>
      <c r="C12" s="2"/>
      <c r="D12" s="2"/>
      <c r="E12" s="2"/>
    </row>
    <row r="13" spans="1:5" ht="15.75" customHeight="1">
      <c r="A13" s="6" t="s">
        <v>9</v>
      </c>
      <c r="B13" s="13">
        <f>Data!C21</f>
        <v>294000</v>
      </c>
      <c r="C13" s="2"/>
      <c r="D13" s="2"/>
      <c r="E13" s="2"/>
    </row>
    <row r="14" spans="1:5" ht="15.75" customHeight="1">
      <c r="A14" s="6" t="s">
        <v>10</v>
      </c>
      <c r="B14" s="12">
        <f>Data!C26</f>
        <v>400</v>
      </c>
      <c r="C14" s="2"/>
      <c r="D14" s="2"/>
      <c r="E14" s="2"/>
    </row>
    <row r="15" spans="1:5" ht="18" customHeight="1">
      <c r="A15" s="8" t="s">
        <v>11</v>
      </c>
      <c r="B15" s="9">
        <f>Data!C30</f>
        <v>11750</v>
      </c>
      <c r="C15" s="2"/>
      <c r="D15" s="2"/>
      <c r="E15" s="2"/>
    </row>
    <row r="16" spans="1:5" ht="15.75" customHeight="1">
      <c r="A16" s="10" t="s">
        <v>12</v>
      </c>
      <c r="B16" s="7">
        <f>SUM(B11:B15)</f>
        <v>1676150</v>
      </c>
      <c r="C16" s="2"/>
      <c r="D16" s="2"/>
      <c r="E16" s="2"/>
    </row>
    <row r="17" spans="1:5" ht="15.75" customHeight="1">
      <c r="A17" s="4"/>
      <c r="B17" s="11"/>
      <c r="C17" s="2"/>
      <c r="D17" s="2"/>
      <c r="E17" s="2"/>
    </row>
    <row r="18" spans="1:5" ht="15.75" customHeight="1">
      <c r="A18" s="4" t="s">
        <v>13</v>
      </c>
      <c r="B18" s="14">
        <f>B8-B16</f>
        <v>12850</v>
      </c>
      <c r="C18" s="2"/>
      <c r="D18" s="2"/>
      <c r="E18" s="2"/>
    </row>
    <row r="19" spans="1:5" ht="15.75" customHeight="1">
      <c r="A19" s="10"/>
      <c r="B19" s="10"/>
      <c r="C19" s="2"/>
      <c r="D19" s="2"/>
      <c r="E19" s="2"/>
    </row>
    <row r="20" spans="1:5" ht="15.75" customHeight="1">
      <c r="A20" s="10"/>
      <c r="B20" s="16"/>
      <c r="C20" s="2"/>
      <c r="D20" s="2"/>
      <c r="E20" s="2"/>
    </row>
  </sheetData>
  <mergeCells count="3">
    <mergeCell ref="A1:B1"/>
    <mergeCell ref="A2:B2"/>
    <mergeCell ref="A3:B3"/>
  </mergeCells>
  <conditionalFormatting sqref="B19">
    <cfRule type="cellIs" dxfId="26" priority="1" stopIfTrue="1" operator="lessThan">
      <formula>0</formula>
    </cfRule>
  </conditionalFormatting>
  <conditionalFormatting sqref="B19">
    <cfRule type="cellIs" dxfId="25" priority="2" stopIfTrue="1" operator="lessThan">
      <formula>0</formula>
    </cfRule>
  </conditionalFormatting>
  <conditionalFormatting sqref="B19">
    <cfRule type="cellIs" dxfId="24" priority="3" stopIfTrue="1" operator="lessThan">
      <formula>0</formula>
    </cfRule>
  </conditionalFormatting>
  <conditionalFormatting sqref="B18">
    <cfRule type="cellIs" dxfId="23" priority="4" stopIfTrue="1" operator="lessThan">
      <formula>0</formula>
    </cfRule>
  </conditionalFormatting>
  <conditionalFormatting sqref="B18">
    <cfRule type="cellIs" dxfId="22" priority="5" stopIfTrue="1" operator="lessThan">
      <formula>0</formula>
    </cfRule>
  </conditionalFormatting>
  <conditionalFormatting sqref="B18">
    <cfRule type="cellIs" dxfId="21" priority="6" stopIfTrue="1" operator="lessThan">
      <formula>0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sqref="A1:D1"/>
    </sheetView>
  </sheetViews>
  <sheetFormatPr baseColWidth="10" defaultColWidth="13.5" defaultRowHeight="15" customHeight="1" x14ac:dyDescent="0"/>
  <cols>
    <col min="1" max="1" width="19.83203125" customWidth="1"/>
    <col min="2" max="2" width="9.5" bestFit="1" customWidth="1"/>
    <col min="3" max="3" width="11.5" bestFit="1" customWidth="1"/>
    <col min="4" max="4" width="12.1640625" bestFit="1" customWidth="1"/>
  </cols>
  <sheetData>
    <row r="1" spans="1:4" ht="15.75" customHeight="1">
      <c r="A1" s="39" t="s">
        <v>0</v>
      </c>
      <c r="B1" s="40"/>
      <c r="C1" s="40"/>
      <c r="D1" s="40"/>
    </row>
    <row r="2" spans="1:4" ht="15.75" customHeight="1">
      <c r="A2" s="39" t="s">
        <v>14</v>
      </c>
      <c r="B2" s="40"/>
      <c r="C2" s="40"/>
      <c r="D2" s="40"/>
    </row>
    <row r="3" spans="1:4" ht="15.75" customHeight="1">
      <c r="A3" s="39" t="s">
        <v>56</v>
      </c>
      <c r="B3" s="40"/>
      <c r="C3" s="40"/>
      <c r="D3" s="40"/>
    </row>
    <row r="4" spans="1:4" ht="15.75" customHeight="1">
      <c r="A4" s="3"/>
      <c r="B4" s="3"/>
      <c r="C4" s="3"/>
      <c r="D4" s="17"/>
    </row>
    <row r="5" spans="1:4" ht="16.5" customHeight="1">
      <c r="A5" s="4"/>
      <c r="B5" s="18" t="s">
        <v>15</v>
      </c>
      <c r="C5" s="18" t="s">
        <v>16</v>
      </c>
      <c r="D5" s="18" t="s">
        <v>17</v>
      </c>
    </row>
    <row r="6" spans="1:4" ht="15.75" customHeight="1">
      <c r="A6" s="4" t="s">
        <v>18</v>
      </c>
      <c r="B6" s="19">
        <f>Data!C2</f>
        <v>21000</v>
      </c>
      <c r="C6" s="20">
        <f>B28</f>
        <v>37000</v>
      </c>
      <c r="D6" s="20">
        <f>B6</f>
        <v>21000</v>
      </c>
    </row>
    <row r="7" spans="1:4" ht="15.75" customHeight="1">
      <c r="A7" s="10"/>
      <c r="B7" s="21"/>
      <c r="C7" s="21"/>
      <c r="D7" s="21"/>
    </row>
    <row r="8" spans="1:4" ht="15.75" customHeight="1">
      <c r="A8" s="4" t="s">
        <v>19</v>
      </c>
      <c r="B8" s="21"/>
      <c r="C8" s="21"/>
      <c r="D8" s="21"/>
    </row>
    <row r="9" spans="1:4" ht="15.75" customHeight="1">
      <c r="A9" s="6" t="s">
        <v>3</v>
      </c>
      <c r="B9" s="21">
        <f>'Operating Budget'!B6/2</f>
        <v>825000</v>
      </c>
      <c r="C9" s="21">
        <f>'Operating Budget'!B6/2</f>
        <v>825000</v>
      </c>
      <c r="D9" s="21">
        <f t="shared" ref="D9:D10" si="0">SUM(B9:C9)</f>
        <v>1650000</v>
      </c>
    </row>
    <row r="10" spans="1:4" ht="18" customHeight="1">
      <c r="A10" s="8" t="s">
        <v>4</v>
      </c>
      <c r="B10" s="22">
        <f>'Operating Budget'!B7/2</f>
        <v>19500</v>
      </c>
      <c r="C10" s="23">
        <f>'Operating Budget'!B7/2</f>
        <v>19500</v>
      </c>
      <c r="D10" s="22">
        <f t="shared" si="0"/>
        <v>39000</v>
      </c>
    </row>
    <row r="11" spans="1:4" ht="15.75" customHeight="1">
      <c r="A11" s="10" t="s">
        <v>20</v>
      </c>
      <c r="B11" s="21">
        <f t="shared" ref="B11:D11" si="1">SUM(B9:B10)</f>
        <v>844500</v>
      </c>
      <c r="C11" s="21">
        <f t="shared" si="1"/>
        <v>844500</v>
      </c>
      <c r="D11" s="21">
        <f t="shared" si="1"/>
        <v>1689000</v>
      </c>
    </row>
    <row r="12" spans="1:4" ht="15.75" customHeight="1">
      <c r="A12" s="10"/>
      <c r="B12" s="21"/>
      <c r="C12" s="21"/>
      <c r="D12" s="21"/>
    </row>
    <row r="13" spans="1:4" ht="15.75" customHeight="1">
      <c r="A13" s="4" t="s">
        <v>21</v>
      </c>
      <c r="B13" s="20">
        <f t="shared" ref="B13:D13" si="2">B6+B11</f>
        <v>865500</v>
      </c>
      <c r="C13" s="20">
        <f t="shared" si="2"/>
        <v>881500</v>
      </c>
      <c r="D13" s="20">
        <f t="shared" si="2"/>
        <v>1710000</v>
      </c>
    </row>
    <row r="14" spans="1:4" ht="15.75" customHeight="1">
      <c r="A14" s="10"/>
      <c r="B14" s="21"/>
      <c r="C14" s="21"/>
      <c r="D14" s="21"/>
    </row>
    <row r="15" spans="1:4" ht="15.75" customHeight="1">
      <c r="A15" s="4" t="s">
        <v>22</v>
      </c>
      <c r="B15" s="21"/>
      <c r="C15" s="21"/>
      <c r="D15" s="21"/>
    </row>
    <row r="16" spans="1:4" ht="15.75" customHeight="1">
      <c r="A16" s="6" t="s">
        <v>7</v>
      </c>
      <c r="B16" s="21">
        <f>'Operating Budget'!B11/2</f>
        <v>625000</v>
      </c>
      <c r="C16" s="21">
        <f>'Operating Budget'!B11/2</f>
        <v>625000</v>
      </c>
      <c r="D16" s="21">
        <f t="shared" ref="D16:D19" si="3">SUM(B16:C16)</f>
        <v>1250000</v>
      </c>
    </row>
    <row r="17" spans="1:4" ht="15.75" customHeight="1">
      <c r="A17" s="6" t="s">
        <v>8</v>
      </c>
      <c r="B17" s="21">
        <f>'Operating Budget'!B12/2</f>
        <v>60000</v>
      </c>
      <c r="C17" s="21">
        <f>'Operating Budget'!B12/12*5+Data!C19</f>
        <v>60500</v>
      </c>
      <c r="D17" s="21">
        <f t="shared" si="3"/>
        <v>120500</v>
      </c>
    </row>
    <row r="18" spans="1:4" ht="15.75" customHeight="1">
      <c r="A18" s="6" t="s">
        <v>9</v>
      </c>
      <c r="B18" s="21">
        <f>'Operating Budget'!B13/12*5+Data!C23*(1+Data!C24)/12</f>
        <v>143500</v>
      </c>
      <c r="C18" s="21">
        <f>'Operating Budget'!B13/2</f>
        <v>147000</v>
      </c>
      <c r="D18" s="21">
        <f t="shared" si="3"/>
        <v>290500</v>
      </c>
    </row>
    <row r="19" spans="1:4" ht="18" customHeight="1">
      <c r="A19" s="24" t="s">
        <v>10</v>
      </c>
      <c r="B19" s="22">
        <v>0</v>
      </c>
      <c r="C19" s="22">
        <f>Data!C26</f>
        <v>400</v>
      </c>
      <c r="D19" s="22">
        <f t="shared" si="3"/>
        <v>400</v>
      </c>
    </row>
    <row r="20" spans="1:4" ht="15.75" customHeight="1">
      <c r="A20" s="10" t="s">
        <v>20</v>
      </c>
      <c r="B20" s="21">
        <f t="shared" ref="B20:D20" si="4">SUM(B16:B19)</f>
        <v>828500</v>
      </c>
      <c r="C20" s="21">
        <f t="shared" si="4"/>
        <v>832900</v>
      </c>
      <c r="D20" s="21">
        <f t="shared" si="4"/>
        <v>1661400</v>
      </c>
    </row>
    <row r="21" spans="1:4" ht="15.75" customHeight="1">
      <c r="A21" s="10"/>
      <c r="B21" s="21"/>
      <c r="C21" s="21"/>
      <c r="D21" s="21"/>
    </row>
    <row r="22" spans="1:4" ht="15.75" customHeight="1">
      <c r="A22" s="4" t="s">
        <v>23</v>
      </c>
      <c r="B22" s="20">
        <f t="shared" ref="B22:D22" si="5">B13-B20</f>
        <v>37000</v>
      </c>
      <c r="C22" s="20">
        <f t="shared" si="5"/>
        <v>48600</v>
      </c>
      <c r="D22" s="20">
        <f t="shared" si="5"/>
        <v>48600</v>
      </c>
    </row>
    <row r="23" spans="1:4" ht="15.75" customHeight="1">
      <c r="A23" s="10"/>
      <c r="B23" s="21"/>
      <c r="C23" s="21"/>
      <c r="D23" s="21"/>
    </row>
    <row r="24" spans="1:4" ht="15.75" customHeight="1">
      <c r="A24" s="4" t="s">
        <v>24</v>
      </c>
      <c r="B24" s="25">
        <v>0</v>
      </c>
      <c r="C24" s="25">
        <v>40000</v>
      </c>
      <c r="D24" s="21">
        <f t="shared" ref="D24:D26" si="6">SUM(B24:C24)</f>
        <v>40000</v>
      </c>
    </row>
    <row r="25" spans="1:4" ht="15.75" customHeight="1">
      <c r="A25" s="4" t="s">
        <v>25</v>
      </c>
      <c r="B25" s="26">
        <v>0</v>
      </c>
      <c r="C25" s="27">
        <v>-10000</v>
      </c>
      <c r="D25" s="26">
        <f t="shared" si="6"/>
        <v>-10000</v>
      </c>
    </row>
    <row r="26" spans="1:4" ht="15.75" customHeight="1">
      <c r="A26" s="4" t="s">
        <v>26</v>
      </c>
      <c r="B26" s="25">
        <v>0</v>
      </c>
      <c r="C26" s="25">
        <v>-40000</v>
      </c>
      <c r="D26" s="21">
        <f t="shared" si="6"/>
        <v>-40000</v>
      </c>
    </row>
    <row r="27" spans="1:4" ht="15.75" customHeight="1">
      <c r="A27" s="10"/>
      <c r="B27" s="21"/>
      <c r="C27" s="21"/>
      <c r="D27" s="21"/>
    </row>
    <row r="28" spans="1:4" ht="15.75" customHeight="1">
      <c r="A28" s="4" t="s">
        <v>27</v>
      </c>
      <c r="B28" s="20">
        <f t="shared" ref="B28:D28" si="7">B22+SUM(B24:B26)</f>
        <v>37000</v>
      </c>
      <c r="C28" s="20">
        <f t="shared" si="7"/>
        <v>38600</v>
      </c>
      <c r="D28" s="20">
        <f t="shared" si="7"/>
        <v>38600</v>
      </c>
    </row>
    <row r="29" spans="1:4" ht="15.75" customHeight="1">
      <c r="A29" s="4"/>
      <c r="B29" s="16"/>
      <c r="C29" s="16"/>
      <c r="D29" s="15"/>
    </row>
  </sheetData>
  <mergeCells count="3">
    <mergeCell ref="A2:D2"/>
    <mergeCell ref="A1:D1"/>
    <mergeCell ref="A3:D3"/>
  </mergeCells>
  <conditionalFormatting sqref="B6">
    <cfRule type="cellIs" dxfId="20" priority="1" operator="lessThan">
      <formula>0</formula>
    </cfRule>
  </conditionalFormatting>
  <conditionalFormatting sqref="B13">
    <cfRule type="cellIs" dxfId="19" priority="2" operator="lessThan">
      <formula>0</formula>
    </cfRule>
  </conditionalFormatting>
  <conditionalFormatting sqref="B13">
    <cfRule type="cellIs" dxfId="18" priority="3" operator="lessThan">
      <formula>0</formula>
    </cfRule>
  </conditionalFormatting>
  <conditionalFormatting sqref="B22">
    <cfRule type="cellIs" dxfId="17" priority="4" operator="lessThan">
      <formula>0</formula>
    </cfRule>
  </conditionalFormatting>
  <conditionalFormatting sqref="B28">
    <cfRule type="cellIs" dxfId="16" priority="5" operator="lessThan">
      <formula>0</formula>
    </cfRule>
  </conditionalFormatting>
  <conditionalFormatting sqref="B25">
    <cfRule type="cellIs" dxfId="15" priority="6" operator="lessThan">
      <formula>0</formula>
    </cfRule>
  </conditionalFormatting>
  <conditionalFormatting sqref="B26">
    <cfRule type="cellIs" dxfId="14" priority="7" operator="lessThan">
      <formula>0</formula>
    </cfRule>
  </conditionalFormatting>
  <conditionalFormatting sqref="C6">
    <cfRule type="cellIs" dxfId="13" priority="8" operator="lessThan">
      <formula>0</formula>
    </cfRule>
  </conditionalFormatting>
  <conditionalFormatting sqref="C22">
    <cfRule type="cellIs" dxfId="12" priority="9" operator="lessThan">
      <formula>0</formula>
    </cfRule>
  </conditionalFormatting>
  <conditionalFormatting sqref="C28">
    <cfRule type="cellIs" dxfId="11" priority="10" operator="lessThan">
      <formula>0</formula>
    </cfRule>
  </conditionalFormatting>
  <conditionalFormatting sqref="C25">
    <cfRule type="cellIs" dxfId="10" priority="11" operator="lessThan">
      <formula>0</formula>
    </cfRule>
  </conditionalFormatting>
  <conditionalFormatting sqref="C26">
    <cfRule type="cellIs" dxfId="9" priority="12" operator="lessThan">
      <formula>0</formula>
    </cfRule>
  </conditionalFormatting>
  <conditionalFormatting sqref="D6">
    <cfRule type="cellIs" dxfId="8" priority="13" operator="lessThan">
      <formula>0</formula>
    </cfRule>
  </conditionalFormatting>
  <conditionalFormatting sqref="D22">
    <cfRule type="cellIs" dxfId="7" priority="14" operator="lessThan">
      <formula>0</formula>
    </cfRule>
  </conditionalFormatting>
  <conditionalFormatting sqref="D25">
    <cfRule type="cellIs" dxfId="6" priority="15" operator="lessThan">
      <formula>0</formula>
    </cfRule>
  </conditionalFormatting>
  <conditionalFormatting sqref="D26">
    <cfRule type="cellIs" dxfId="5" priority="16" operator="lessThan">
      <formula>0</formula>
    </cfRule>
  </conditionalFormatting>
  <conditionalFormatting sqref="D28">
    <cfRule type="cellIs" dxfId="4" priority="17" operator="lessThan">
      <formula>0</formula>
    </cfRule>
  </conditionalFormatting>
  <conditionalFormatting sqref="C13">
    <cfRule type="cellIs" dxfId="3" priority="18" operator="lessThan">
      <formula>0</formula>
    </cfRule>
  </conditionalFormatting>
  <conditionalFormatting sqref="C13">
    <cfRule type="cellIs" dxfId="2" priority="19" operator="lessThan">
      <formula>0</formula>
    </cfRule>
  </conditionalFormatting>
  <conditionalFormatting sqref="D13">
    <cfRule type="cellIs" dxfId="1" priority="20" operator="lessThan">
      <formula>0</formula>
    </cfRule>
  </conditionalFormatting>
  <conditionalFormatting sqref="D13">
    <cfRule type="cellIs" dxfId="0" priority="21" operator="lessThan">
      <formula>0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/>
  </sheetViews>
  <sheetFormatPr baseColWidth="10" defaultColWidth="13.5" defaultRowHeight="15" customHeight="1" x14ac:dyDescent="0"/>
  <cols>
    <col min="1" max="1" width="6.5" bestFit="1" customWidth="1"/>
    <col min="2" max="2" width="19.5" bestFit="1" customWidth="1"/>
    <col min="3" max="3" width="10.83203125" customWidth="1"/>
    <col min="4" max="4" width="11.83203125" customWidth="1"/>
  </cols>
  <sheetData>
    <row r="1" spans="1:4" ht="15.75" customHeight="1">
      <c r="A1" s="3" t="s">
        <v>28</v>
      </c>
      <c r="B1" s="4"/>
      <c r="C1" s="28"/>
      <c r="D1" s="10"/>
    </row>
    <row r="2" spans="1:4" ht="15.75" customHeight="1">
      <c r="A2" s="3">
        <v>1</v>
      </c>
      <c r="B2" s="29" t="s">
        <v>29</v>
      </c>
      <c r="C2" s="30">
        <v>21000</v>
      </c>
      <c r="D2" s="31"/>
    </row>
    <row r="3" spans="1:4" ht="15.75" customHeight="1">
      <c r="A3" s="3"/>
      <c r="B3" s="29"/>
      <c r="C3" s="32"/>
      <c r="D3" s="31"/>
    </row>
    <row r="4" spans="1:4" ht="15.75" customHeight="1">
      <c r="A4" s="3">
        <v>2</v>
      </c>
      <c r="B4" s="29" t="s">
        <v>30</v>
      </c>
      <c r="C4" s="33">
        <f>C5*C6</f>
        <v>1250000</v>
      </c>
      <c r="D4" s="34" t="s">
        <v>31</v>
      </c>
    </row>
    <row r="5" spans="1:4" ht="15.75" customHeight="1">
      <c r="A5" s="3"/>
      <c r="B5" s="35" t="s">
        <v>32</v>
      </c>
      <c r="C5" s="36">
        <v>1000000</v>
      </c>
      <c r="D5" s="34"/>
    </row>
    <row r="6" spans="1:4" ht="15.75" customHeight="1">
      <c r="A6" s="3"/>
      <c r="B6" s="35" t="s">
        <v>33</v>
      </c>
      <c r="C6" s="37">
        <v>1.25</v>
      </c>
      <c r="D6" s="34" t="s">
        <v>34</v>
      </c>
    </row>
    <row r="7" spans="1:4" ht="15.75" customHeight="1">
      <c r="A7" s="3"/>
      <c r="B7" s="16"/>
      <c r="C7" s="32"/>
      <c r="D7" s="31"/>
    </row>
    <row r="8" spans="1:4" ht="15.75" customHeight="1">
      <c r="A8" s="3">
        <v>3</v>
      </c>
      <c r="B8" s="29" t="s">
        <v>35</v>
      </c>
      <c r="C8" s="33">
        <f>C9*C10</f>
        <v>1650000</v>
      </c>
      <c r="D8" s="34" t="s">
        <v>31</v>
      </c>
    </row>
    <row r="9" spans="1:4" ht="15.75" customHeight="1">
      <c r="A9" s="3"/>
      <c r="B9" s="35" t="s">
        <v>32</v>
      </c>
      <c r="C9" s="36">
        <v>1000000</v>
      </c>
      <c r="D9" s="31"/>
    </row>
    <row r="10" spans="1:4" ht="15.75" customHeight="1">
      <c r="A10" s="3"/>
      <c r="B10" s="35" t="s">
        <v>33</v>
      </c>
      <c r="C10" s="37">
        <v>1.65</v>
      </c>
      <c r="D10" s="34" t="s">
        <v>34</v>
      </c>
    </row>
    <row r="11" spans="1:4" ht="15.75" customHeight="1">
      <c r="A11" s="3"/>
      <c r="B11" s="16"/>
      <c r="C11" s="32"/>
      <c r="D11" s="31"/>
    </row>
    <row r="12" spans="1:4" ht="15.75" customHeight="1">
      <c r="A12" s="3">
        <v>4</v>
      </c>
      <c r="B12" s="29" t="s">
        <v>36</v>
      </c>
      <c r="C12" s="30">
        <f>C13*C14*C15</f>
        <v>39000</v>
      </c>
      <c r="D12" s="34" t="s">
        <v>31</v>
      </c>
    </row>
    <row r="13" spans="1:4" ht="15.75" customHeight="1">
      <c r="A13" s="3"/>
      <c r="B13" s="35" t="s">
        <v>37</v>
      </c>
      <c r="C13" s="36">
        <f>3*52</f>
        <v>156</v>
      </c>
      <c r="D13" s="34" t="s">
        <v>38</v>
      </c>
    </row>
    <row r="14" spans="1:4" ht="15.75" customHeight="1">
      <c r="A14" s="3"/>
      <c r="B14" s="35" t="s">
        <v>39</v>
      </c>
      <c r="C14" s="36">
        <v>10</v>
      </c>
      <c r="D14" s="34" t="s">
        <v>40</v>
      </c>
    </row>
    <row r="15" spans="1:4" ht="15.75" customHeight="1">
      <c r="A15" s="3"/>
      <c r="B15" s="35" t="s">
        <v>33</v>
      </c>
      <c r="C15" s="30">
        <v>25</v>
      </c>
      <c r="D15" s="34" t="s">
        <v>41</v>
      </c>
    </row>
    <row r="16" spans="1:4" ht="15.75" customHeight="1">
      <c r="A16" s="3"/>
      <c r="B16" s="4"/>
      <c r="C16" s="32"/>
      <c r="D16" s="31"/>
    </row>
    <row r="17" spans="1:4" ht="15.75" customHeight="1">
      <c r="A17" s="3">
        <v>5</v>
      </c>
      <c r="B17" s="29" t="s">
        <v>42</v>
      </c>
      <c r="C17" s="33">
        <f>C18*12</f>
        <v>120000</v>
      </c>
      <c r="D17" s="6" t="s">
        <v>31</v>
      </c>
    </row>
    <row r="18" spans="1:4" ht="15.75" customHeight="1">
      <c r="A18" s="3"/>
      <c r="B18" s="35" t="s">
        <v>43</v>
      </c>
      <c r="C18" s="30">
        <v>10000</v>
      </c>
      <c r="D18" s="6" t="s">
        <v>44</v>
      </c>
    </row>
    <row r="19" spans="1:4" ht="15.75" customHeight="1">
      <c r="A19" s="3"/>
      <c r="B19" s="35" t="s">
        <v>45</v>
      </c>
      <c r="C19" s="30">
        <v>10500</v>
      </c>
      <c r="D19" s="6" t="s">
        <v>44</v>
      </c>
    </row>
    <row r="20" spans="1:4" ht="15.75" customHeight="1">
      <c r="A20" s="3"/>
      <c r="B20" s="16"/>
      <c r="C20" s="32"/>
      <c r="D20" s="10"/>
    </row>
    <row r="21" spans="1:4" ht="15.75" customHeight="1">
      <c r="A21" s="1">
        <v>6</v>
      </c>
      <c r="B21" s="29" t="s">
        <v>46</v>
      </c>
      <c r="C21" s="33">
        <f>C22*(1+C24)</f>
        <v>294000</v>
      </c>
      <c r="D21" s="6" t="s">
        <v>31</v>
      </c>
    </row>
    <row r="22" spans="1:4" ht="15.75" customHeight="1">
      <c r="A22" s="3"/>
      <c r="B22" s="35" t="s">
        <v>47</v>
      </c>
      <c r="C22" s="30">
        <v>210000</v>
      </c>
      <c r="D22" s="6"/>
    </row>
    <row r="23" spans="1:4" ht="15.75" customHeight="1">
      <c r="A23" s="3"/>
      <c r="B23" s="35" t="s">
        <v>48</v>
      </c>
      <c r="C23" s="30">
        <v>180000</v>
      </c>
      <c r="D23" s="10"/>
    </row>
    <row r="24" spans="1:4" ht="15.75" customHeight="1">
      <c r="A24" s="3"/>
      <c r="B24" s="35" t="s">
        <v>49</v>
      </c>
      <c r="C24" s="38">
        <v>0.4</v>
      </c>
      <c r="D24" s="10"/>
    </row>
    <row r="25" spans="1:4" ht="15.75" customHeight="1">
      <c r="A25" s="3"/>
      <c r="B25" s="16"/>
      <c r="C25" s="32"/>
      <c r="D25" s="10"/>
    </row>
    <row r="26" spans="1:4" ht="15.75" customHeight="1">
      <c r="A26" s="1">
        <v>7</v>
      </c>
      <c r="B26" s="29" t="s">
        <v>50</v>
      </c>
      <c r="C26" s="33">
        <f>C27*C28/2</f>
        <v>400</v>
      </c>
      <c r="D26" s="6" t="s">
        <v>31</v>
      </c>
    </row>
    <row r="27" spans="1:4" ht="15.75" customHeight="1">
      <c r="A27" s="3"/>
      <c r="B27" s="35" t="s">
        <v>51</v>
      </c>
      <c r="C27" s="30">
        <v>40000</v>
      </c>
      <c r="D27" s="6"/>
    </row>
    <row r="28" spans="1:4" ht="15.75" customHeight="1">
      <c r="A28" s="3"/>
      <c r="B28" s="35" t="s">
        <v>52</v>
      </c>
      <c r="C28" s="38">
        <v>0.02</v>
      </c>
      <c r="D28" s="6"/>
    </row>
    <row r="29" spans="1:4" ht="15.75" customHeight="1">
      <c r="A29" s="3"/>
      <c r="B29" s="16"/>
      <c r="C29" s="32"/>
      <c r="D29" s="10"/>
    </row>
    <row r="30" spans="1:4" ht="15.75" customHeight="1">
      <c r="A30" s="1">
        <v>8</v>
      </c>
      <c r="B30" s="29" t="s">
        <v>53</v>
      </c>
      <c r="C30" s="30">
        <f>C31+C32</f>
        <v>11750</v>
      </c>
      <c r="D30" s="6" t="s">
        <v>31</v>
      </c>
    </row>
    <row r="31" spans="1:4" ht="15.75" customHeight="1">
      <c r="A31" s="3"/>
      <c r="B31" s="35" t="s">
        <v>54</v>
      </c>
      <c r="C31" s="30">
        <f>(40000-5000)/10/2</f>
        <v>1750</v>
      </c>
      <c r="D31" s="6"/>
    </row>
    <row r="32" spans="1:4" ht="15.75" customHeight="1">
      <c r="A32" s="3"/>
      <c r="B32" s="35" t="s">
        <v>55</v>
      </c>
      <c r="C32" s="30">
        <f>50000/5</f>
        <v>10000</v>
      </c>
      <c r="D32" s="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Operating Budget</vt:lpstr>
      <vt:lpstr>Cash Budget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Thad Calabrese</cp:lastModifiedBy>
  <dcterms:created xsi:type="dcterms:W3CDTF">2016-01-11T17:25:25Z</dcterms:created>
  <dcterms:modified xsi:type="dcterms:W3CDTF">2016-01-11T17:25:25Z</dcterms:modified>
</cp:coreProperties>
</file>